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оставка мебели ИНВАЛ\"/>
    </mc:Choice>
  </mc:AlternateContent>
  <xr:revisionPtr revIDLastSave="0" documentId="13_ncr:1_{3C18DAAF-CF4D-4F36-9788-BB1C6AD397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обосн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12" i="1"/>
  <c r="J12" i="1"/>
  <c r="L12" i="1"/>
  <c r="M12" i="1" s="1"/>
  <c r="N12" i="1" s="1"/>
  <c r="O12" i="1" s="1"/>
  <c r="I13" i="1"/>
  <c r="J13" i="1"/>
  <c r="K13" i="1" s="1"/>
  <c r="L13" i="1"/>
  <c r="M13" i="1" s="1"/>
  <c r="N13" i="1" s="1"/>
  <c r="O13" i="1" s="1"/>
  <c r="I14" i="1"/>
  <c r="J14" i="1"/>
  <c r="L14" i="1"/>
  <c r="M14" i="1" s="1"/>
  <c r="N14" i="1" s="1"/>
  <c r="O14" i="1" s="1"/>
  <c r="I15" i="1"/>
  <c r="J15" i="1"/>
  <c r="L15" i="1"/>
  <c r="M15" i="1" s="1"/>
  <c r="N15" i="1" s="1"/>
  <c r="O15" i="1" s="1"/>
  <c r="I16" i="1"/>
  <c r="J16" i="1"/>
  <c r="L16" i="1"/>
  <c r="M16" i="1" s="1"/>
  <c r="N16" i="1" s="1"/>
  <c r="O16" i="1" s="1"/>
  <c r="I17" i="1"/>
  <c r="J17" i="1"/>
  <c r="L17" i="1"/>
  <c r="M17" i="1" s="1"/>
  <c r="N17" i="1" s="1"/>
  <c r="O17" i="1" s="1"/>
  <c r="I18" i="1"/>
  <c r="J18" i="1"/>
  <c r="L18" i="1"/>
  <c r="M18" i="1" s="1"/>
  <c r="N18" i="1" s="1"/>
  <c r="O18" i="1" s="1"/>
  <c r="I19" i="1"/>
  <c r="J19" i="1"/>
  <c r="K19" i="1" s="1"/>
  <c r="L19" i="1"/>
  <c r="M19" i="1" s="1"/>
  <c r="N19" i="1" s="1"/>
  <c r="O19" i="1" s="1"/>
  <c r="I20" i="1"/>
  <c r="J20" i="1"/>
  <c r="L20" i="1"/>
  <c r="M20" i="1" s="1"/>
  <c r="N20" i="1" s="1"/>
  <c r="O20" i="1" s="1"/>
  <c r="I21" i="1"/>
  <c r="L21" i="1"/>
  <c r="M21" i="1" s="1"/>
  <c r="N21" i="1" s="1"/>
  <c r="O21" i="1" s="1"/>
  <c r="I22" i="1"/>
  <c r="J22" i="1"/>
  <c r="L22" i="1"/>
  <c r="M22" i="1" s="1"/>
  <c r="N22" i="1" s="1"/>
  <c r="O22" i="1" s="1"/>
  <c r="I10" i="1"/>
  <c r="K21" i="1" l="1"/>
  <c r="K16" i="1"/>
  <c r="K20" i="1"/>
  <c r="K22" i="1"/>
  <c r="K18" i="1"/>
  <c r="K17" i="1"/>
  <c r="K15" i="1"/>
  <c r="K14" i="1"/>
  <c r="K12" i="1"/>
  <c r="L11" i="1"/>
  <c r="M11" i="1" s="1"/>
  <c r="N11" i="1" s="1"/>
  <c r="O11" i="1" s="1"/>
  <c r="J11" i="1"/>
  <c r="I11" i="1"/>
  <c r="L10" i="1"/>
  <c r="M10" i="1" s="1"/>
  <c r="N10" i="1" s="1"/>
  <c r="O10" i="1" s="1"/>
  <c r="J10" i="1"/>
  <c r="O23" i="1" l="1"/>
  <c r="I24" i="1"/>
  <c r="K11" i="1"/>
  <c r="K10" i="1"/>
</calcChain>
</file>

<file path=xl/sharedStrings.xml><?xml version="1.0" encoding="utf-8"?>
<sst xmlns="http://schemas.openxmlformats.org/spreadsheetml/2006/main" count="59" uniqueCount="41">
  <si>
    <t xml:space="preserve">                                                              Приложение № 2 к документации.</t>
  </si>
  <si>
    <t>Используемый метод определения НМЦК с обоснованием:</t>
  </si>
  <si>
    <t>Метод сопоставимых рыночных цен (анализ рынка)</t>
  </si>
  <si>
    <t>Расчет НМЦК</t>
  </si>
  <si>
    <t xml:space="preserve">В целях получения ценовой информации  Заказчиком были проведены следующие процедуры:
- направлены запросы о предоставлении ценовой информации субъектам деятельности в сфере промышленности, информация о которых включена в ГИСП;
- в ответ на направленные запросы ценовой информации Заказчиком были получены и использованы для  расчета НМЦК три ценовых предложения на оказание услуг по поствке товара,  на основании которых был произведен расчет </t>
  </si>
  <si>
    <t>№</t>
  </si>
  <si>
    <t>Наименование объекта закупки</t>
  </si>
  <si>
    <t>Ед. изм по ОКЕИ</t>
  </si>
  <si>
    <t>Кол-во</t>
  </si>
  <si>
    <t>Ценовая информация (коммерч. предложения, сведения из реестра контрактов, иная)  (руб./ед.изм.)</t>
  </si>
  <si>
    <t>Однородность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</si>
  <si>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</si>
  <si>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>Количество предложений и иных источников информации</t>
  </si>
  <si>
    <r>
      <rPr>
        <b/>
        <sz val="10"/>
        <rFont val="Times New Roman"/>
        <family val="1"/>
        <charset val="204"/>
      </rPr>
      <t xml:space="preserve">Средняя арифметическая цена за единицу  </t>
    </r>
    <r>
      <rPr>
        <b/>
        <i/>
        <sz val="10"/>
        <rFont val="Times New Roman"/>
        <family val="1"/>
        <charset val="204"/>
      </rPr>
      <t xml:space="preserve">&lt;ц&gt; </t>
    </r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</si>
  <si>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</si>
  <si>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</si>
  <si>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(v - количество (объем) закупаемого товара (работы, услуги);
n - количество значений, используемых в расчете;
i - номер источника ценовой информации;
     </t>
    </r>
    <r>
      <rPr>
        <i/>
        <sz val="10"/>
        <rFont val="Times New Roman"/>
        <family val="1"/>
        <charset val="204"/>
      </rPr>
      <t>ц</t>
    </r>
    <r>
      <rPr>
        <i/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- цена единицы)</t>
    </r>
  </si>
  <si>
    <t>Цена за единицу изм. (руб.)</t>
  </si>
  <si>
    <t>Цена за единицу изм. с округлением до сотых долей после запятой (руб.)</t>
  </si>
  <si>
    <t>Н(М)ЦК с учетом округления цены за единицу (руб.)</t>
  </si>
  <si>
    <t>Шт.</t>
  </si>
  <si>
    <t>Итого:</t>
  </si>
  <si>
    <t>В результате проведенного расчета Н(М)ЦК составила:</t>
  </si>
  <si>
    <t>рублей</t>
  </si>
  <si>
    <t>Цена включает в себя затраты на  транспортировку, погрузку-разгрузку, монтаж, страхование, уплату налогов, сборов и других обязательных платежей.</t>
  </si>
  <si>
    <t xml:space="preserve">*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Программное обеспечение Официального сайта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не позволяет проводить операции с такими значениями. Поэтому в случае необходимости Заказчиком применяется округление таких показателей согласно принятым математическим правилам.
</t>
  </si>
  <si>
    <t>Работник контрактной службы                                                                                      И.С. Русакевич</t>
  </si>
  <si>
    <t xml:space="preserve">Приложение 2 к извещению о проведении электронного аукциона </t>
  </si>
  <si>
    <t>Стол ученический</t>
  </si>
  <si>
    <t>Стул ученический</t>
  </si>
  <si>
    <t xml:space="preserve">Стол письменный
</t>
  </si>
  <si>
    <t>Шкаф для учебных пособий</t>
  </si>
  <si>
    <t>Шкаф для хранения химических реактивов.</t>
  </si>
  <si>
    <t xml:space="preserve">Шкафы металлические прочие.
  (Шкаф для хранения лабораторной посуды/приборов)
</t>
  </si>
  <si>
    <t>Шкафы металлические прочие</t>
  </si>
  <si>
    <t xml:space="preserve">коммерческое предложение №б/н от 15.04.2025 </t>
  </si>
  <si>
    <t xml:space="preserve">Коммерческое предложение №б/н от 15.04..2025 </t>
  </si>
  <si>
    <t>Коммерческое предложение № б/н от15.04.2025</t>
  </si>
  <si>
    <t>Дата подготовки обоснования НМЦК 15.04.2025 г.</t>
  </si>
  <si>
    <t xml:space="preserve">Обоснование начальной (максимальной) цены контракта Поставка мебели ученической
</t>
  </si>
  <si>
    <t xml:space="preserve">Стол ученический лабораторный для оборудования кабинетов физики, химии и биологии (Стол ученический регулируемый по высоте электрифицированный)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</si>
</sst>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vertAlign val="subscript"/>
      <sz val="1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7E4BD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5" fillId="5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top" wrapText="1"/>
    </xf>
    <xf numFmtId="0" fontId="14" fillId="0" borderId="1" xfId="2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4" fillId="0" borderId="1" xfId="2" applyFont="1" applyBorder="1" applyAlignment="1">
      <alignment horizontal="left" wrapText="1"/>
    </xf>
  </cellXfs>
  <cellStyles count="3">
    <cellStyle name="Обычный" xfId="0" builtinId="0"/>
    <cellStyle name="Обычный 4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22320</xdr:colOff>
      <xdr:row>8</xdr:row>
      <xdr:rowOff>957600</xdr:rowOff>
    </xdr:from>
    <xdr:to>
      <xdr:col>10</xdr:col>
      <xdr:colOff>986760</xdr:colOff>
      <xdr:row>8</xdr:row>
      <xdr:rowOff>1295640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760" y="4307760"/>
          <a:ext cx="964440" cy="3380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23040</xdr:colOff>
      <xdr:row>8</xdr:row>
      <xdr:rowOff>928800</xdr:rowOff>
    </xdr:from>
    <xdr:to>
      <xdr:col>9</xdr:col>
      <xdr:colOff>1067400</xdr:colOff>
      <xdr:row>8</xdr:row>
      <xdr:rowOff>1381320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7988760" y="4278960"/>
          <a:ext cx="1044360" cy="4525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11905</xdr:colOff>
      <xdr:row>8</xdr:row>
      <xdr:rowOff>1703325</xdr:rowOff>
    </xdr:from>
    <xdr:to>
      <xdr:col>11</xdr:col>
      <xdr:colOff>1476374</xdr:colOff>
      <xdr:row>8</xdr:row>
      <xdr:rowOff>2146125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9655968" y="5048981"/>
          <a:ext cx="1464469" cy="442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3"/>
  <sheetViews>
    <sheetView tabSelected="1" topLeftCell="A17" zoomScale="70" zoomScaleNormal="70" workbookViewId="0">
      <selection activeCell="B18" sqref="B18"/>
    </sheetView>
  </sheetViews>
  <sheetFormatPr defaultColWidth="9.140625" defaultRowHeight="15" x14ac:dyDescent="0.25"/>
  <cols>
    <col min="1" max="1" width="4.7109375" style="1" customWidth="1"/>
    <col min="2" max="2" width="27" style="1" customWidth="1"/>
    <col min="3" max="3" width="5.7109375" style="1" customWidth="1"/>
    <col min="4" max="4" width="6.85546875" style="1" customWidth="1"/>
    <col min="5" max="5" width="16.7109375" style="1" customWidth="1"/>
    <col min="6" max="6" width="13.85546875" style="1" customWidth="1"/>
    <col min="7" max="7" width="13.7109375" style="1" customWidth="1"/>
    <col min="8" max="8" width="7.42578125" style="1" customWidth="1"/>
    <col min="9" max="9" width="18.85546875" style="1" customWidth="1"/>
    <col min="10" max="10" width="15.42578125" style="1" customWidth="1"/>
    <col min="11" max="11" width="14.28515625" style="1" customWidth="1"/>
    <col min="12" max="12" width="22.42578125" style="1" customWidth="1"/>
    <col min="13" max="13" width="13.7109375" style="1" customWidth="1"/>
    <col min="14" max="14" width="13.140625" style="1" customWidth="1"/>
    <col min="15" max="15" width="13.42578125" style="1" customWidth="1"/>
    <col min="16" max="256" width="9.140625" style="1"/>
    <col min="257" max="257" width="4.7109375" style="1" customWidth="1"/>
    <col min="258" max="258" width="30.140625" style="1" customWidth="1"/>
    <col min="259" max="259" width="5.7109375" style="1" customWidth="1"/>
    <col min="260" max="260" width="6.85546875" style="1" customWidth="1"/>
    <col min="261" max="263" width="9.7109375" style="1" customWidth="1"/>
    <col min="264" max="264" width="6" style="1" customWidth="1"/>
    <col min="265" max="265" width="13.140625" style="1" customWidth="1"/>
    <col min="266" max="266" width="15.42578125" style="1" customWidth="1"/>
    <col min="267" max="267" width="14.28515625" style="1" customWidth="1"/>
    <col min="268" max="268" width="22.7109375" style="1" customWidth="1"/>
    <col min="269" max="269" width="13.7109375" style="1" customWidth="1"/>
    <col min="270" max="270" width="11" style="1" customWidth="1"/>
    <col min="271" max="271" width="11.28515625" style="1" customWidth="1"/>
    <col min="272" max="512" width="9.140625" style="1"/>
    <col min="513" max="513" width="4.7109375" style="1" customWidth="1"/>
    <col min="514" max="514" width="30.140625" style="1" customWidth="1"/>
    <col min="515" max="515" width="5.7109375" style="1" customWidth="1"/>
    <col min="516" max="516" width="6.85546875" style="1" customWidth="1"/>
    <col min="517" max="519" width="9.7109375" style="1" customWidth="1"/>
    <col min="520" max="520" width="6" style="1" customWidth="1"/>
    <col min="521" max="521" width="13.140625" style="1" customWidth="1"/>
    <col min="522" max="522" width="15.42578125" style="1" customWidth="1"/>
    <col min="523" max="523" width="14.28515625" style="1" customWidth="1"/>
    <col min="524" max="524" width="22.7109375" style="1" customWidth="1"/>
    <col min="525" max="525" width="13.7109375" style="1" customWidth="1"/>
    <col min="526" max="526" width="11" style="1" customWidth="1"/>
    <col min="527" max="527" width="11.28515625" style="1" customWidth="1"/>
    <col min="528" max="768" width="9.140625" style="1"/>
    <col min="769" max="769" width="4.7109375" style="1" customWidth="1"/>
    <col min="770" max="770" width="30.140625" style="1" customWidth="1"/>
    <col min="771" max="771" width="5.7109375" style="1" customWidth="1"/>
    <col min="772" max="772" width="6.85546875" style="1" customWidth="1"/>
    <col min="773" max="775" width="9.7109375" style="1" customWidth="1"/>
    <col min="776" max="776" width="6" style="1" customWidth="1"/>
    <col min="777" max="777" width="13.140625" style="1" customWidth="1"/>
    <col min="778" max="778" width="15.42578125" style="1" customWidth="1"/>
    <col min="779" max="779" width="14.28515625" style="1" customWidth="1"/>
    <col min="780" max="780" width="22.7109375" style="1" customWidth="1"/>
    <col min="781" max="781" width="13.7109375" style="1" customWidth="1"/>
    <col min="782" max="782" width="11" style="1" customWidth="1"/>
    <col min="783" max="783" width="11.28515625" style="1" customWidth="1"/>
    <col min="784" max="1020" width="9.140625" style="1"/>
    <col min="1021" max="1023" width="11.5703125" style="2" customWidth="1"/>
  </cols>
  <sheetData>
    <row r="1" spans="1:1023" hidden="1" x14ac:dyDescent="0.25">
      <c r="J1" s="1" t="s">
        <v>0</v>
      </c>
    </row>
    <row r="2" spans="1:1023" ht="35.25" customHeight="1" x14ac:dyDescent="0.25">
      <c r="M2" s="41" t="s">
        <v>27</v>
      </c>
      <c r="N2" s="41"/>
      <c r="O2" s="41"/>
    </row>
    <row r="3" spans="1:1023" ht="32.25" customHeight="1" x14ac:dyDescent="0.2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02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023" ht="44.65" customHeight="1" x14ac:dyDescent="0.25">
      <c r="A5" s="43" t="s">
        <v>1</v>
      </c>
      <c r="B5" s="43"/>
      <c r="C5" s="44" t="s">
        <v>2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023" ht="78.95" customHeight="1" x14ac:dyDescent="0.25">
      <c r="A6" s="45" t="s">
        <v>3</v>
      </c>
      <c r="B6" s="45"/>
      <c r="C6" s="46" t="s">
        <v>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023" ht="27" customHeight="1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023" s="35" customFormat="1" ht="51.4" customHeight="1" x14ac:dyDescent="0.25">
      <c r="A8" s="47" t="s">
        <v>5</v>
      </c>
      <c r="B8" s="47" t="s">
        <v>6</v>
      </c>
      <c r="C8" s="48" t="s">
        <v>7</v>
      </c>
      <c r="D8" s="49" t="s">
        <v>8</v>
      </c>
      <c r="E8" s="50" t="s">
        <v>9</v>
      </c>
      <c r="F8" s="50"/>
      <c r="G8" s="50"/>
      <c r="H8" s="50"/>
      <c r="I8" s="51" t="s">
        <v>10</v>
      </c>
      <c r="J8" s="51"/>
      <c r="K8" s="51"/>
      <c r="L8" s="52" t="s">
        <v>11</v>
      </c>
      <c r="M8" s="52"/>
      <c r="N8" s="52"/>
      <c r="O8" s="5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4"/>
      <c r="AMH8" s="34"/>
      <c r="AMI8" s="34"/>
    </row>
    <row r="9" spans="1:1023" s="35" customFormat="1" ht="182.85" customHeight="1" x14ac:dyDescent="0.25">
      <c r="A9" s="47"/>
      <c r="B9" s="47"/>
      <c r="C9" s="48"/>
      <c r="D9" s="49"/>
      <c r="E9" s="36" t="s">
        <v>35</v>
      </c>
      <c r="F9" s="36" t="s">
        <v>36</v>
      </c>
      <c r="G9" s="36" t="s">
        <v>37</v>
      </c>
      <c r="H9" s="37" t="s">
        <v>12</v>
      </c>
      <c r="I9" s="38" t="s">
        <v>13</v>
      </c>
      <c r="J9" s="39" t="s">
        <v>14</v>
      </c>
      <c r="K9" s="39" t="s">
        <v>15</v>
      </c>
      <c r="L9" s="39" t="s">
        <v>16</v>
      </c>
      <c r="M9" s="37" t="s">
        <v>17</v>
      </c>
      <c r="N9" s="37" t="s">
        <v>18</v>
      </c>
      <c r="O9" s="37" t="s">
        <v>19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  <c r="AJM9" s="33"/>
      <c r="AJN9" s="33"/>
      <c r="AJO9" s="33"/>
      <c r="AJP9" s="33"/>
      <c r="AJQ9" s="33"/>
      <c r="AJR9" s="33"/>
      <c r="AJS9" s="33"/>
      <c r="AJT9" s="33"/>
      <c r="AJU9" s="33"/>
      <c r="AJV9" s="33"/>
      <c r="AJW9" s="33"/>
      <c r="AJX9" s="33"/>
      <c r="AJY9" s="33"/>
      <c r="AJZ9" s="33"/>
      <c r="AKA9" s="33"/>
      <c r="AKB9" s="33"/>
      <c r="AKC9" s="33"/>
      <c r="AKD9" s="33"/>
      <c r="AKE9" s="33"/>
      <c r="AKF9" s="33"/>
      <c r="AKG9" s="33"/>
      <c r="AKH9" s="33"/>
      <c r="AKI9" s="33"/>
      <c r="AKJ9" s="33"/>
      <c r="AKK9" s="33"/>
      <c r="AKL9" s="33"/>
      <c r="AKM9" s="33"/>
      <c r="AKN9" s="33"/>
      <c r="AKO9" s="33"/>
      <c r="AKP9" s="33"/>
      <c r="AKQ9" s="33"/>
      <c r="AKR9" s="33"/>
      <c r="AKS9" s="33"/>
      <c r="AKT9" s="33"/>
      <c r="AKU9" s="33"/>
      <c r="AKV9" s="33"/>
      <c r="AKW9" s="33"/>
      <c r="AKX9" s="33"/>
      <c r="AKY9" s="33"/>
      <c r="AKZ9" s="33"/>
      <c r="ALA9" s="33"/>
      <c r="ALB9" s="33"/>
      <c r="ALC9" s="33"/>
      <c r="ALD9" s="33"/>
      <c r="ALE9" s="33"/>
      <c r="ALF9" s="33"/>
      <c r="ALG9" s="33"/>
      <c r="ALH9" s="33"/>
      <c r="ALI9" s="33"/>
      <c r="ALJ9" s="33"/>
      <c r="ALK9" s="33"/>
      <c r="ALL9" s="33"/>
      <c r="ALM9" s="33"/>
      <c r="ALN9" s="33"/>
      <c r="ALO9" s="33"/>
      <c r="ALP9" s="33"/>
      <c r="ALQ9" s="33"/>
      <c r="ALR9" s="33"/>
      <c r="ALS9" s="33"/>
      <c r="ALT9" s="33"/>
      <c r="ALU9" s="33"/>
      <c r="ALV9" s="33"/>
      <c r="ALW9" s="33"/>
      <c r="ALX9" s="33"/>
      <c r="ALY9" s="33"/>
      <c r="ALZ9" s="33"/>
      <c r="AMA9" s="33"/>
      <c r="AMB9" s="33"/>
      <c r="AMC9" s="33"/>
      <c r="AMD9" s="33"/>
      <c r="AME9" s="33"/>
      <c r="AMF9" s="33"/>
      <c r="AMG9" s="34"/>
      <c r="AMH9" s="34"/>
      <c r="AMI9" s="34"/>
    </row>
    <row r="10" spans="1:1023" ht="49.15" customHeight="1" x14ac:dyDescent="0.25">
      <c r="A10" s="5">
        <v>1</v>
      </c>
      <c r="B10" s="40" t="s">
        <v>28</v>
      </c>
      <c r="C10" s="31" t="s">
        <v>20</v>
      </c>
      <c r="D10" s="32">
        <v>16</v>
      </c>
      <c r="E10" s="29">
        <v>11700</v>
      </c>
      <c r="F10" s="6">
        <v>11800</v>
      </c>
      <c r="G10" s="6">
        <v>11737.5</v>
      </c>
      <c r="H10" s="7">
        <v>3</v>
      </c>
      <c r="I10" s="8">
        <f t="shared" ref="I10:I11" si="0">AVERAGE(E10:G10)</f>
        <v>11745.833333333334</v>
      </c>
      <c r="J10" s="9">
        <f t="shared" ref="J10:J11" si="1">STDEV(E10:G10)</f>
        <v>50.518148554092249</v>
      </c>
      <c r="K10" s="10">
        <f t="shared" ref="K10:K11" si="2">J10/I10</f>
        <v>4.3009420549777007E-3</v>
      </c>
      <c r="L10" s="8">
        <f t="shared" ref="L10:L11" si="3">((D10/H10)*(SUM(E10:G10)))</f>
        <v>187933.33333333331</v>
      </c>
      <c r="M10" s="8">
        <f t="shared" ref="M10:M11" si="4">L10/D10</f>
        <v>11745.833333333332</v>
      </c>
      <c r="N10" s="8">
        <f t="shared" ref="N10:N22" si="5">ROUND(M10,2)</f>
        <v>11745.83</v>
      </c>
      <c r="O10" s="8">
        <f t="shared" ref="O10:O11" si="6">N10*D10</f>
        <v>187933.28</v>
      </c>
    </row>
    <row r="11" spans="1:1023" ht="49.15" customHeight="1" x14ac:dyDescent="0.25">
      <c r="A11" s="5">
        <v>2</v>
      </c>
      <c r="B11" s="40" t="s">
        <v>28</v>
      </c>
      <c r="C11" s="31" t="s">
        <v>20</v>
      </c>
      <c r="D11" s="32">
        <v>16</v>
      </c>
      <c r="E11" s="29">
        <v>11700</v>
      </c>
      <c r="F11" s="6">
        <v>11800</v>
      </c>
      <c r="G11" s="6">
        <v>11737.5</v>
      </c>
      <c r="H11" s="7">
        <v>3</v>
      </c>
      <c r="I11" s="8">
        <f t="shared" si="0"/>
        <v>11745.833333333334</v>
      </c>
      <c r="J11" s="9">
        <f t="shared" si="1"/>
        <v>50.518148554092249</v>
      </c>
      <c r="K11" s="10">
        <f t="shared" si="2"/>
        <v>4.3009420549777007E-3</v>
      </c>
      <c r="L11" s="8">
        <f t="shared" si="3"/>
        <v>187933.33333333331</v>
      </c>
      <c r="M11" s="8">
        <f t="shared" si="4"/>
        <v>11745.833333333332</v>
      </c>
      <c r="N11" s="8">
        <f t="shared" si="5"/>
        <v>11745.83</v>
      </c>
      <c r="O11" s="8">
        <f t="shared" si="6"/>
        <v>187933.28</v>
      </c>
    </row>
    <row r="12" spans="1:1023" ht="49.15" customHeight="1" x14ac:dyDescent="0.25">
      <c r="A12" s="5">
        <v>3</v>
      </c>
      <c r="B12" s="40" t="s">
        <v>29</v>
      </c>
      <c r="C12" s="31" t="s">
        <v>20</v>
      </c>
      <c r="D12" s="32">
        <v>62</v>
      </c>
      <c r="E12" s="29">
        <v>7071</v>
      </c>
      <c r="F12" s="6">
        <v>6900</v>
      </c>
      <c r="G12" s="6">
        <v>7093.88</v>
      </c>
      <c r="H12" s="7">
        <v>3</v>
      </c>
      <c r="I12" s="8">
        <f t="shared" ref="I12:I22" si="7">AVERAGE(E12:G12)</f>
        <v>7021.626666666667</v>
      </c>
      <c r="J12" s="9">
        <f t="shared" ref="J12:J22" si="8">STDEV(E12:G12)</f>
        <v>105.95120637979231</v>
      </c>
      <c r="K12" s="10">
        <f t="shared" ref="K12:K22" si="9">J12/I12</f>
        <v>1.5089267973013704E-2</v>
      </c>
      <c r="L12" s="8">
        <f t="shared" ref="L12:L22" si="10">((D12/H12)*(SUM(E12:G12)))</f>
        <v>435340.85333333339</v>
      </c>
      <c r="M12" s="8">
        <f t="shared" ref="M12:M22" si="11">L12/D12</f>
        <v>7021.6266666666679</v>
      </c>
      <c r="N12" s="8">
        <f t="shared" si="5"/>
        <v>7021.63</v>
      </c>
      <c r="O12" s="8">
        <f t="shared" ref="O12:O22" si="12">N12*D12</f>
        <v>435341.06</v>
      </c>
    </row>
    <row r="13" spans="1:1023" ht="49.15" customHeight="1" x14ac:dyDescent="0.25">
      <c r="A13" s="5">
        <v>4</v>
      </c>
      <c r="B13" s="40" t="s">
        <v>29</v>
      </c>
      <c r="C13" s="31" t="s">
        <v>20</v>
      </c>
      <c r="D13" s="32">
        <v>62</v>
      </c>
      <c r="E13" s="29">
        <v>7071</v>
      </c>
      <c r="F13" s="6">
        <v>6900</v>
      </c>
      <c r="G13" s="6">
        <v>7093.88</v>
      </c>
      <c r="H13" s="7">
        <v>3</v>
      </c>
      <c r="I13" s="8">
        <f t="shared" si="7"/>
        <v>7021.626666666667</v>
      </c>
      <c r="J13" s="9">
        <f t="shared" si="8"/>
        <v>105.95120637979231</v>
      </c>
      <c r="K13" s="10">
        <f t="shared" si="9"/>
        <v>1.5089267973013704E-2</v>
      </c>
      <c r="L13" s="8">
        <f t="shared" si="10"/>
        <v>435340.85333333339</v>
      </c>
      <c r="M13" s="8">
        <f t="shared" si="11"/>
        <v>7021.6266666666679</v>
      </c>
      <c r="N13" s="8">
        <f t="shared" si="5"/>
        <v>7021.63</v>
      </c>
      <c r="O13" s="8">
        <f t="shared" si="12"/>
        <v>435341.06</v>
      </c>
    </row>
    <row r="14" spans="1:1023" ht="105" x14ac:dyDescent="0.25">
      <c r="A14" s="5">
        <v>5</v>
      </c>
      <c r="B14" s="40" t="s">
        <v>40</v>
      </c>
      <c r="C14" s="31" t="s">
        <v>20</v>
      </c>
      <c r="D14" s="32">
        <v>30</v>
      </c>
      <c r="E14" s="29">
        <v>7164</v>
      </c>
      <c r="F14" s="6">
        <v>7107</v>
      </c>
      <c r="G14" s="6">
        <v>7185.5</v>
      </c>
      <c r="H14" s="7">
        <v>3</v>
      </c>
      <c r="I14" s="8">
        <f t="shared" si="7"/>
        <v>7152.166666666667</v>
      </c>
      <c r="J14" s="9">
        <f t="shared" si="8"/>
        <v>40.565790184998654</v>
      </c>
      <c r="K14" s="10">
        <f t="shared" si="9"/>
        <v>5.6718183559758559E-3</v>
      </c>
      <c r="L14" s="8">
        <f t="shared" si="10"/>
        <v>214565</v>
      </c>
      <c r="M14" s="8">
        <f t="shared" si="11"/>
        <v>7152.166666666667</v>
      </c>
      <c r="N14" s="8">
        <f t="shared" si="5"/>
        <v>7152.17</v>
      </c>
      <c r="O14" s="8">
        <f t="shared" si="12"/>
        <v>214565.1</v>
      </c>
    </row>
    <row r="15" spans="1:1023" ht="49.15" customHeight="1" x14ac:dyDescent="0.25">
      <c r="A15" s="5">
        <v>6</v>
      </c>
      <c r="B15" s="59" t="s">
        <v>30</v>
      </c>
      <c r="C15" s="31" t="s">
        <v>20</v>
      </c>
      <c r="D15" s="32">
        <v>1</v>
      </c>
      <c r="E15" s="29">
        <v>16984</v>
      </c>
      <c r="F15" s="6">
        <v>17092</v>
      </c>
      <c r="G15" s="6">
        <v>17038</v>
      </c>
      <c r="H15" s="7">
        <v>3</v>
      </c>
      <c r="I15" s="8">
        <f t="shared" si="7"/>
        <v>17038</v>
      </c>
      <c r="J15" s="9">
        <f t="shared" si="8"/>
        <v>54</v>
      </c>
      <c r="K15" s="10">
        <f t="shared" si="9"/>
        <v>3.1693860781781898E-3</v>
      </c>
      <c r="L15" s="8">
        <f t="shared" si="10"/>
        <v>17038</v>
      </c>
      <c r="M15" s="8">
        <f t="shared" si="11"/>
        <v>17038</v>
      </c>
      <c r="N15" s="8">
        <f t="shared" si="5"/>
        <v>17038</v>
      </c>
      <c r="O15" s="8">
        <f t="shared" si="12"/>
        <v>17038</v>
      </c>
    </row>
    <row r="16" spans="1:1023" ht="49.15" customHeight="1" x14ac:dyDescent="0.25">
      <c r="A16" s="5">
        <v>7</v>
      </c>
      <c r="B16" s="40" t="s">
        <v>31</v>
      </c>
      <c r="C16" s="31" t="s">
        <v>20</v>
      </c>
      <c r="D16" s="32">
        <v>6</v>
      </c>
      <c r="E16" s="29">
        <v>28140</v>
      </c>
      <c r="F16" s="6">
        <v>27320</v>
      </c>
      <c r="G16" s="6">
        <v>28230</v>
      </c>
      <c r="H16" s="7">
        <v>3</v>
      </c>
      <c r="I16" s="8">
        <f t="shared" si="7"/>
        <v>27896.666666666668</v>
      </c>
      <c r="J16" s="9">
        <f t="shared" si="8"/>
        <v>501.43128475727696</v>
      </c>
      <c r="K16" s="10">
        <f t="shared" si="9"/>
        <v>1.7974594984727338E-2</v>
      </c>
      <c r="L16" s="8">
        <f t="shared" si="10"/>
        <v>167380</v>
      </c>
      <c r="M16" s="8">
        <f t="shared" si="11"/>
        <v>27896.666666666668</v>
      </c>
      <c r="N16" s="8">
        <f t="shared" si="5"/>
        <v>27896.67</v>
      </c>
      <c r="O16" s="8">
        <f t="shared" si="12"/>
        <v>167380.01999999999</v>
      </c>
    </row>
    <row r="17" spans="1:1023" ht="49.15" customHeight="1" x14ac:dyDescent="0.25">
      <c r="A17" s="5">
        <v>8</v>
      </c>
      <c r="B17" s="40" t="s">
        <v>32</v>
      </c>
      <c r="C17" s="31" t="s">
        <v>20</v>
      </c>
      <c r="D17" s="32">
        <v>4</v>
      </c>
      <c r="E17" s="29">
        <v>44516</v>
      </c>
      <c r="F17" s="6">
        <v>44606</v>
      </c>
      <c r="G17" s="6">
        <v>44662</v>
      </c>
      <c r="H17" s="7">
        <v>3</v>
      </c>
      <c r="I17" s="8">
        <f t="shared" si="7"/>
        <v>44594.666666666664</v>
      </c>
      <c r="J17" s="9">
        <f t="shared" si="8"/>
        <v>73.656862092634213</v>
      </c>
      <c r="K17" s="10">
        <f t="shared" si="9"/>
        <v>1.6516966623654746E-3</v>
      </c>
      <c r="L17" s="8">
        <f t="shared" si="10"/>
        <v>178378.66666666666</v>
      </c>
      <c r="M17" s="8">
        <f t="shared" si="11"/>
        <v>44594.666666666664</v>
      </c>
      <c r="N17" s="8">
        <f t="shared" si="5"/>
        <v>44594.67</v>
      </c>
      <c r="O17" s="8">
        <f t="shared" si="12"/>
        <v>178378.68</v>
      </c>
    </row>
    <row r="18" spans="1:1023" ht="90" x14ac:dyDescent="0.25">
      <c r="A18" s="5">
        <v>9</v>
      </c>
      <c r="B18" s="40" t="s">
        <v>33</v>
      </c>
      <c r="C18" s="31" t="s">
        <v>20</v>
      </c>
      <c r="D18" s="32">
        <v>2</v>
      </c>
      <c r="E18" s="29">
        <v>87044</v>
      </c>
      <c r="F18" s="6">
        <v>86872</v>
      </c>
      <c r="G18" s="6">
        <v>87333</v>
      </c>
      <c r="H18" s="7">
        <v>3</v>
      </c>
      <c r="I18" s="8">
        <f t="shared" si="7"/>
        <v>87083</v>
      </c>
      <c r="J18" s="9">
        <f t="shared" si="8"/>
        <v>232.96137018827821</v>
      </c>
      <c r="K18" s="10">
        <f t="shared" si="9"/>
        <v>2.6751647300653192E-3</v>
      </c>
      <c r="L18" s="8">
        <f t="shared" si="10"/>
        <v>174166</v>
      </c>
      <c r="M18" s="8">
        <f t="shared" si="11"/>
        <v>87083</v>
      </c>
      <c r="N18" s="8">
        <f t="shared" si="5"/>
        <v>87083</v>
      </c>
      <c r="O18" s="8">
        <f t="shared" si="12"/>
        <v>174166</v>
      </c>
    </row>
    <row r="19" spans="1:1023" ht="49.15" customHeight="1" x14ac:dyDescent="0.25">
      <c r="A19" s="5">
        <v>10</v>
      </c>
      <c r="B19" s="40" t="s">
        <v>31</v>
      </c>
      <c r="C19" s="31" t="s">
        <v>20</v>
      </c>
      <c r="D19" s="32">
        <v>2</v>
      </c>
      <c r="E19" s="29">
        <v>28140</v>
      </c>
      <c r="F19" s="6">
        <v>29070</v>
      </c>
      <c r="G19" s="6">
        <v>28230</v>
      </c>
      <c r="H19" s="7">
        <v>3</v>
      </c>
      <c r="I19" s="8">
        <f t="shared" si="7"/>
        <v>28480</v>
      </c>
      <c r="J19" s="9">
        <f t="shared" si="8"/>
        <v>512.93274412928645</v>
      </c>
      <c r="K19" s="10">
        <f t="shared" si="9"/>
        <v>1.8010278937123821E-2</v>
      </c>
      <c r="L19" s="8">
        <f t="shared" si="10"/>
        <v>56960</v>
      </c>
      <c r="M19" s="8">
        <f t="shared" si="11"/>
        <v>28480</v>
      </c>
      <c r="N19" s="8">
        <f t="shared" si="5"/>
        <v>28480</v>
      </c>
      <c r="O19" s="8">
        <f t="shared" si="12"/>
        <v>56960</v>
      </c>
    </row>
    <row r="20" spans="1:1023" ht="49.15" customHeight="1" x14ac:dyDescent="0.25">
      <c r="A20" s="5">
        <v>11</v>
      </c>
      <c r="B20" s="40" t="s">
        <v>31</v>
      </c>
      <c r="C20" s="31" t="s">
        <v>20</v>
      </c>
      <c r="D20" s="32">
        <v>3</v>
      </c>
      <c r="E20" s="29">
        <v>28140</v>
      </c>
      <c r="F20" s="6">
        <v>28500</v>
      </c>
      <c r="G20" s="6">
        <v>28230</v>
      </c>
      <c r="H20" s="7">
        <v>3</v>
      </c>
      <c r="I20" s="8">
        <f t="shared" si="7"/>
        <v>28290</v>
      </c>
      <c r="J20" s="9">
        <f t="shared" si="8"/>
        <v>187.34993995195194</v>
      </c>
      <c r="K20" s="10">
        <f t="shared" si="9"/>
        <v>6.6224793196165404E-3</v>
      </c>
      <c r="L20" s="8">
        <f t="shared" si="10"/>
        <v>84870</v>
      </c>
      <c r="M20" s="8">
        <f t="shared" si="11"/>
        <v>28290</v>
      </c>
      <c r="N20" s="8">
        <f t="shared" si="5"/>
        <v>28290</v>
      </c>
      <c r="O20" s="8">
        <f t="shared" si="12"/>
        <v>84870</v>
      </c>
    </row>
    <row r="21" spans="1:1023" ht="49.15" customHeight="1" x14ac:dyDescent="0.25">
      <c r="A21" s="5">
        <v>12</v>
      </c>
      <c r="B21" s="40" t="s">
        <v>34</v>
      </c>
      <c r="C21" s="31" t="s">
        <v>20</v>
      </c>
      <c r="D21" s="32">
        <v>2</v>
      </c>
      <c r="E21" s="29">
        <v>25032</v>
      </c>
      <c r="F21" s="6">
        <v>25941</v>
      </c>
      <c r="G21" s="6">
        <v>25111.5</v>
      </c>
      <c r="H21" s="7">
        <v>3</v>
      </c>
      <c r="I21" s="8">
        <f t="shared" si="7"/>
        <v>25361.5</v>
      </c>
      <c r="J21" s="9">
        <f t="shared" si="8"/>
        <v>503.43346134320473</v>
      </c>
      <c r="K21" s="10">
        <f t="shared" si="9"/>
        <v>1.9850303071316945E-2</v>
      </c>
      <c r="L21" s="8">
        <f t="shared" si="10"/>
        <v>50723</v>
      </c>
      <c r="M21" s="8">
        <f t="shared" si="11"/>
        <v>25361.5</v>
      </c>
      <c r="N21" s="8">
        <f t="shared" si="5"/>
        <v>25361.5</v>
      </c>
      <c r="O21" s="8">
        <f t="shared" si="12"/>
        <v>50723</v>
      </c>
    </row>
    <row r="22" spans="1:1023" ht="49.15" customHeight="1" x14ac:dyDescent="0.25">
      <c r="A22" s="5">
        <v>13</v>
      </c>
      <c r="B22" s="40" t="s">
        <v>33</v>
      </c>
      <c r="C22" s="31" t="s">
        <v>20</v>
      </c>
      <c r="D22" s="32">
        <v>4</v>
      </c>
      <c r="E22" s="29">
        <v>51820</v>
      </c>
      <c r="F22" s="6">
        <v>52910</v>
      </c>
      <c r="G22" s="6">
        <v>51990</v>
      </c>
      <c r="H22" s="7">
        <v>3</v>
      </c>
      <c r="I22" s="8">
        <f t="shared" si="7"/>
        <v>52240</v>
      </c>
      <c r="J22" s="9">
        <f t="shared" si="8"/>
        <v>586.42987645582991</v>
      </c>
      <c r="K22" s="10">
        <f t="shared" si="9"/>
        <v>1.1225686762171323E-2</v>
      </c>
      <c r="L22" s="8">
        <f t="shared" si="10"/>
        <v>208960</v>
      </c>
      <c r="M22" s="8">
        <f t="shared" si="11"/>
        <v>52240</v>
      </c>
      <c r="N22" s="8">
        <f t="shared" si="5"/>
        <v>52240</v>
      </c>
      <c r="O22" s="8">
        <f t="shared" si="12"/>
        <v>208960</v>
      </c>
    </row>
    <row r="23" spans="1:1023" x14ac:dyDescent="0.25">
      <c r="A23" s="4"/>
      <c r="B23" s="30"/>
      <c r="C23" s="30"/>
      <c r="D23" s="30"/>
      <c r="E23" s="11"/>
      <c r="F23" s="11"/>
      <c r="G23" s="11"/>
      <c r="H23" s="12"/>
      <c r="I23" s="13"/>
      <c r="J23" s="14"/>
      <c r="K23" s="15"/>
      <c r="L23" s="16"/>
      <c r="M23" s="17"/>
      <c r="N23" s="16" t="s">
        <v>21</v>
      </c>
      <c r="O23" s="18">
        <f>SUM(O10:O22)</f>
        <v>2399589.48</v>
      </c>
    </row>
    <row r="24" spans="1:1023" ht="21.95" customHeight="1" x14ac:dyDescent="0.25">
      <c r="A24" s="56" t="s">
        <v>22</v>
      </c>
      <c r="B24" s="56"/>
      <c r="C24" s="56"/>
      <c r="D24" s="56"/>
      <c r="E24" s="56"/>
      <c r="F24" s="56"/>
      <c r="G24" s="56"/>
      <c r="H24" s="56"/>
      <c r="I24" s="19">
        <f>O23</f>
        <v>2399589.48</v>
      </c>
      <c r="J24" s="20" t="s">
        <v>23</v>
      </c>
      <c r="K24" s="20"/>
      <c r="L24" s="20"/>
      <c r="M24" s="20"/>
      <c r="N24" s="20"/>
      <c r="O24" s="21"/>
    </row>
    <row r="25" spans="1:1023" s="22" customFormat="1" ht="20.25" customHeight="1" x14ac:dyDescent="0.2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AMG25" s="2"/>
      <c r="AMH25" s="2"/>
      <c r="AMI25" s="2"/>
    </row>
    <row r="26" spans="1:1023" s="23" customFormat="1" ht="74.25" customHeight="1" x14ac:dyDescent="0.2">
      <c r="A26" s="57" t="s">
        <v>25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AMG26" s="2"/>
      <c r="AMH26" s="2"/>
      <c r="AMI26" s="2"/>
    </row>
    <row r="27" spans="1:1023" s="22" customFormat="1" ht="25.15" customHeight="1" x14ac:dyDescent="0.2">
      <c r="A27" s="58"/>
      <c r="B27" s="58"/>
      <c r="C27" s="58" t="s">
        <v>38</v>
      </c>
      <c r="D27" s="58"/>
      <c r="E27" s="58"/>
      <c r="F27" s="58"/>
      <c r="G27" s="58"/>
      <c r="H27" s="58"/>
      <c r="I27" s="58"/>
      <c r="J27" s="24"/>
      <c r="K27" s="24"/>
      <c r="L27" s="24"/>
      <c r="M27" s="24"/>
      <c r="N27" s="24"/>
      <c r="O27" s="24"/>
      <c r="AMG27" s="2"/>
      <c r="AMH27" s="2"/>
      <c r="AMI27" s="2"/>
    </row>
    <row r="28" spans="1:1023" s="22" customFormat="1" ht="12.7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4"/>
      <c r="P28" s="25"/>
      <c r="AMG28" s="2"/>
      <c r="AMH28" s="2"/>
      <c r="AMI28" s="2"/>
    </row>
    <row r="29" spans="1:1023" x14ac:dyDescent="0.25">
      <c r="A29" s="54"/>
      <c r="B29" s="54"/>
      <c r="D29" s="26"/>
      <c r="E29" s="26"/>
      <c r="F29" s="26"/>
      <c r="G29" s="26"/>
      <c r="H29" s="26"/>
      <c r="J29" s="54"/>
      <c r="K29" s="54"/>
    </row>
    <row r="30" spans="1:1023" s="28" customFormat="1" ht="15.75" customHeight="1" x14ac:dyDescent="0.2">
      <c r="A30" s="55" t="s">
        <v>26</v>
      </c>
      <c r="B30" s="55"/>
      <c r="C30" s="55"/>
      <c r="D30" s="55"/>
      <c r="E30" s="55"/>
      <c r="F30" s="55"/>
      <c r="G30" s="55"/>
      <c r="H30" s="27"/>
      <c r="AMG30" s="2"/>
      <c r="AMH30" s="2"/>
      <c r="AMI30" s="2"/>
    </row>
    <row r="31" spans="1:1023" s="28" customFormat="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AMG31" s="2"/>
      <c r="AMH31" s="2"/>
      <c r="AMI31" s="2"/>
    </row>
    <row r="33" spans="1:1023" s="28" customFormat="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AMG33" s="2"/>
      <c r="AMH33" s="2"/>
      <c r="AMI33" s="2"/>
    </row>
  </sheetData>
  <mergeCells count="23">
    <mergeCell ref="A28:N28"/>
    <mergeCell ref="A29:B29"/>
    <mergeCell ref="J29:K29"/>
    <mergeCell ref="A30:G30"/>
    <mergeCell ref="A24:H24"/>
    <mergeCell ref="A25:O25"/>
    <mergeCell ref="A26:O26"/>
    <mergeCell ref="A27:B27"/>
    <mergeCell ref="C27:I27"/>
    <mergeCell ref="A7:O7"/>
    <mergeCell ref="A8:A9"/>
    <mergeCell ref="B8:B9"/>
    <mergeCell ref="C8:C9"/>
    <mergeCell ref="D8:D9"/>
    <mergeCell ref="E8:H8"/>
    <mergeCell ref="I8:K8"/>
    <mergeCell ref="L8:O8"/>
    <mergeCell ref="M2:O2"/>
    <mergeCell ref="A3:O3"/>
    <mergeCell ref="A5:B5"/>
    <mergeCell ref="C5:O5"/>
    <mergeCell ref="A6:B6"/>
    <mergeCell ref="C6:O6"/>
  </mergeCells>
  <pageMargins left="0" right="0" top="0" bottom="0" header="0" footer="0"/>
  <pageSetup paperSize="9" scale="45" firstPageNumber="0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Admin</cp:lastModifiedBy>
  <cp:revision>134</cp:revision>
  <cp:lastPrinted>2025-04-23T10:40:37Z</cp:lastPrinted>
  <dcterms:created xsi:type="dcterms:W3CDTF">2006-09-16T00:00:00Z</dcterms:created>
  <dcterms:modified xsi:type="dcterms:W3CDTF">2025-04-23T10:41:27Z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